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45.55\плановый отдел\ппо\документы\Компьютер закупки\2026\ЭА - изыскания пирс Антоновский\Замечания - 10.08.26\"/>
    </mc:Choice>
  </mc:AlternateContent>
  <bookViews>
    <workbookView xWindow="0" yWindow="0" windowWidth="38400" windowHeight="17730"/>
  </bookViews>
  <sheets>
    <sheet name="Расчет НМЦК" sheetId="8" r:id="rId1"/>
  </sheets>
  <definedNames>
    <definedName name="_xlnm.Print_Area" localSheetId="0">'Расчет НМЦК'!$A$1:$G$28</definedName>
  </definedNames>
  <calcPr calcId="162913"/>
</workbook>
</file>

<file path=xl/calcChain.xml><?xml version="1.0" encoding="utf-8"?>
<calcChain xmlns="http://schemas.openxmlformats.org/spreadsheetml/2006/main">
  <c r="G10" i="8" l="1"/>
  <c r="G11" i="8"/>
  <c r="K25" i="8"/>
  <c r="K24" i="8"/>
  <c r="C14" i="8" l="1"/>
  <c r="K26" i="8" l="1"/>
  <c r="D11" i="8" s="1"/>
  <c r="E11" i="8" s="1"/>
  <c r="D10" i="8" l="1"/>
  <c r="E10" i="8" s="1"/>
  <c r="G14" i="8" s="1"/>
  <c r="G16" i="8" s="1"/>
  <c r="E14" i="8" l="1"/>
  <c r="G15" i="8"/>
  <c r="E16" i="8"/>
  <c r="E15" i="8"/>
  <c r="K22" i="8"/>
  <c r="C15" i="8" l="1"/>
  <c r="C16" i="8" s="1"/>
</calcChain>
</file>

<file path=xl/sharedStrings.xml><?xml version="1.0" encoding="utf-8"?>
<sst xmlns="http://schemas.openxmlformats.org/spreadsheetml/2006/main" count="27" uniqueCount="25">
  <si>
    <t>Наименование работ и затрат</t>
  </si>
  <si>
    <t>Стоимость без учета НДС</t>
  </si>
  <si>
    <t>НДС</t>
  </si>
  <si>
    <t>Стоимость с учетом НДС</t>
  </si>
  <si>
    <t>Расчет
начальной (максимальной) цены контракта при осуществлении
закупок подрядных работ по инженерным изысканиям
и (или) по подготовке проектной документации</t>
  </si>
  <si>
    <t>Заказчик:                                                                                                                                                                                                                                                                                                                                                       Директор МБУ «Тагилгражданпроект»                                                  Леванов А.В.</t>
  </si>
  <si>
    <t>N п/п</t>
  </si>
  <si>
    <t>Начальная (макстимальная) цена контракта с учетом понижающего коэффициента по лимитам финансирования, руб.</t>
  </si>
  <si>
    <t>Расчет индекса прогнозной инфляции
Индекс-дефлятор согласно Постановлению Правительства Свердловской области №579-ПП от 30.10.2025г., прогноз социально-экономического развития Свердловской области на среднесрочный период 2026г.-2028г., номер строки 28, вариант 2 на 2026г. – 105,3</t>
  </si>
  <si>
    <t>Итого прогнозная инфляция в 2026г. в месяц равна корню двенадцатой степени из</t>
  </si>
  <si>
    <t>=</t>
  </si>
  <si>
    <t>Понижающий коэффициент по лимитам финансирования</t>
  </si>
  <si>
    <t>Начальная (макстимальная) цена контракта с учетом индекса прогнозной инфляции на период выполнения работ</t>
  </si>
  <si>
    <t>Выполнение комплексных инженерных изысканий для объекта: «Устройство подъезда с площадкой (пирс) для установки пожарных автомобилей и забора воды в пос. Антоновский, г. Нижний Тагил»</t>
  </si>
  <si>
    <t xml:space="preserve">по адресу: Свердловская область, муниципальный округ Нижний Тагил, в 15 км от города Нижний Тагил на территории п. Антоновский на берегу реки Черная.
Площадь участка для проведения изысканий - 600м2 (0,06га).
На участке изысканий имеются водные объекты.
Границы проведения изысканий включают в себя участок с незастроенной территорией, с углами наклона от 2 до 10 градусов, с наличием деревьев и кустарников от 25 до 70 процентов от площади участка.
</t>
  </si>
  <si>
    <t xml:space="preserve">Основания для расчета:
1.Техническое задание,
2. ЛСР №26-0051-00-10-10, 
3. ЛСР №26-0052-00-10-10.
</t>
  </si>
  <si>
    <t>Выполнение инженерно-геодезических изысканий (ЛСР №26-0051-00-10-10)</t>
  </si>
  <si>
    <t>Выполнение инженерно-геологических изысканий (ЛСР №26-0052-00-10-10)</t>
  </si>
  <si>
    <r>
      <t>Стоимость работ в ценах
на дату утверждения
сметной документации</t>
    </r>
    <r>
      <rPr>
        <b/>
        <sz val="12"/>
        <rFont val="Times New Roman"/>
        <family val="1"/>
        <charset val="204"/>
      </rPr>
      <t xml:space="preserve"> 3 квартал 2026г.</t>
    </r>
    <r>
      <rPr>
        <sz val="12"/>
        <rFont val="Times New Roman"/>
        <family val="1"/>
        <charset val="204"/>
      </rPr>
      <t xml:space="preserve">
</t>
    </r>
  </si>
  <si>
    <r>
      <t xml:space="preserve">Продолжительность выполнения проектных работ - 30 календарных дней                                                                                                                                                                                                            Начало выполнения проектных работ – </t>
    </r>
    <r>
      <rPr>
        <b/>
        <sz val="12"/>
        <rFont val="Times New Roman"/>
        <family val="1"/>
        <charset val="204"/>
      </rPr>
      <t>сентябрь 2026г.</t>
    </r>
    <r>
      <rPr>
        <sz val="12"/>
        <rFont val="Times New Roman"/>
        <family val="1"/>
        <charset val="204"/>
      </rPr>
      <t xml:space="preserve">
Окончание выполнения проектных работ – </t>
    </r>
    <r>
      <rPr>
        <b/>
        <sz val="12"/>
        <rFont val="Times New Roman"/>
        <family val="1"/>
        <charset val="204"/>
      </rPr>
      <t>октябрь 2026г.</t>
    </r>
    <r>
      <rPr>
        <sz val="12"/>
        <rFont val="Times New Roman"/>
        <family val="1"/>
        <charset val="204"/>
      </rPr>
      <t xml:space="preserve">
Уровень цен утвержденной сметы –3 квартал 2026г.
Дата формирования НМЦК – </t>
    </r>
    <r>
      <rPr>
        <b/>
        <sz val="12"/>
        <rFont val="Times New Roman"/>
        <family val="1"/>
        <charset val="204"/>
      </rPr>
      <t>август 2026г.</t>
    </r>
    <r>
      <rPr>
        <sz val="12"/>
        <rFont val="Times New Roman"/>
        <family val="1"/>
        <charset val="204"/>
      </rPr>
      <t xml:space="preserve">
Расчет индекса фактической инфляции проектных и изыскательских работ ИПЦ Росстата к предыдущему месяцу не расчитывается, так как для расчета НМЦК применяется индекс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изменения сметной стоимости действующий на дату определения НМЦК.</t>
    </r>
  </si>
  <si>
    <t>Индекс-дефлятор на дату начала инженерных изысканий сентябрь 2026г. - расчитывается как 1,0043 в нулевой степени.</t>
  </si>
  <si>
    <t>Индекс-дефлятор на дату окончания  инженерных изысканий октябрь 2026г. -  расчитывается как 1,0043 в первой степени.</t>
  </si>
  <si>
    <t>*Индекс прогнозный инфляции на
период выполнения работ</t>
  </si>
  <si>
    <t>Итого среднеарифметическое значение индекса дефлятора на весь период выполнения инженерных изысканий составит: (1,0000+1,0043)/2</t>
  </si>
  <si>
    <t>* Начало выполнения работ входит в период 3 квартала 2026г., что входит в срок действия индексов, утвержденных на изыскательские работы (Письмо Минстроя России от 23.07.2026 №45358-ИФ/09), следовательно:
- Индекс-дефлятор на дату начала инженерных изысканий (сентябрь 2026г.) - рассчитывается как 1,0043 в нулевой степени.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</si>
</sst>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00000000000000000000"/>
    <numFmt numFmtId="165" formatCode="0.000000000000"/>
    <numFmt numFmtId="166" formatCode="0.0000"/>
    <numFmt numFmtId="167" formatCode="0.0000000000000000000"/>
    <numFmt numFmtId="168" formatCode="0.000000000"/>
  </numFmts>
  <fonts count="7" x14ac:knownFonts="1">
    <font>
      <sz val="11"/>
      <color theme="1"/>
      <name val="Calibri"/>
      <family val="2"/>
      <charset val="204"/>
      <scheme val="minor"/>
    </font>
    <font>
      <u/>
      <sz val="9.35"/>
      <color theme="10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Calibri"/>
      <family val="2"/>
      <charset val="204"/>
    </font>
    <font>
      <u/>
      <sz val="14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2" fontId="2" fillId="0" borderId="1" xfId="0" applyNumberFormat="1" applyFont="1" applyFill="1" applyBorder="1" applyAlignment="1">
      <alignment vertical="top"/>
    </xf>
    <xf numFmtId="2" fontId="3" fillId="0" borderId="1" xfId="0" applyNumberFormat="1" applyFont="1" applyFill="1" applyBorder="1" applyAlignment="1">
      <alignment vertical="top"/>
    </xf>
    <xf numFmtId="2" fontId="2" fillId="0" borderId="0" xfId="0" applyNumberFormat="1" applyFont="1" applyFill="1"/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/>
    <xf numFmtId="165" fontId="3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center" vertical="top"/>
    </xf>
    <xf numFmtId="0" fontId="2" fillId="0" borderId="5" xfId="0" applyFont="1" applyFill="1" applyBorder="1"/>
    <xf numFmtId="0" fontId="2" fillId="0" borderId="2" xfId="0" applyFont="1" applyFill="1" applyBorder="1"/>
    <xf numFmtId="0" fontId="2" fillId="0" borderId="0" xfId="0" applyFont="1" applyFill="1" applyAlignment="1">
      <alignment horizontal="left" vertical="top" wrapText="1"/>
    </xf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166" fontId="2" fillId="0" borderId="0" xfId="0" applyNumberFormat="1" applyFont="1" applyFill="1" applyAlignment="1">
      <alignment vertical="center" wrapText="1"/>
    </xf>
    <xf numFmtId="0" fontId="5" fillId="0" borderId="0" xfId="0" applyFont="1" applyFill="1" applyAlignment="1">
      <alignment horizontal="left" vertical="top" wrapText="1"/>
    </xf>
    <xf numFmtId="0" fontId="6" fillId="0" borderId="0" xfId="1" applyFont="1" applyFill="1" applyAlignment="1" applyProtection="1">
      <alignment horizontal="left" vertical="top" wrapText="1"/>
    </xf>
    <xf numFmtId="166" fontId="2" fillId="0" borderId="0" xfId="0" applyNumberFormat="1" applyFont="1" applyFill="1" applyAlignment="1">
      <alignment horizontal="left" vertical="top" wrapText="1"/>
    </xf>
    <xf numFmtId="166" fontId="2" fillId="0" borderId="1" xfId="0" applyNumberFormat="1" applyFont="1" applyFill="1" applyBorder="1" applyAlignment="1">
      <alignment vertical="top"/>
    </xf>
    <xf numFmtId="0" fontId="2" fillId="0" borderId="0" xfId="0" applyFont="1" applyFill="1" applyAlignment="1">
      <alignment horizontal="left" vertical="top" wrapText="1"/>
    </xf>
    <xf numFmtId="164" fontId="2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Alignment="1">
      <alignment vertical="center" wrapText="1"/>
    </xf>
    <xf numFmtId="167" fontId="2" fillId="0" borderId="0" xfId="0" applyNumberFormat="1" applyFont="1" applyFill="1" applyBorder="1"/>
    <xf numFmtId="2" fontId="2" fillId="0" borderId="0" xfId="0" applyNumberFormat="1" applyFont="1" applyFill="1" applyBorder="1"/>
    <xf numFmtId="168" fontId="2" fillId="0" borderId="1" xfId="0" applyNumberFormat="1" applyFont="1" applyFill="1" applyBorder="1" applyAlignment="1">
      <alignment horizontal="center" vertical="top"/>
    </xf>
    <xf numFmtId="0" fontId="2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left" vertical="top" wrapText="1"/>
    </xf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168" fontId="2" fillId="0" borderId="4" xfId="0" applyNumberFormat="1" applyFont="1" applyFill="1" applyBorder="1" applyAlignment="1">
      <alignment horizontal="center" vertical="top"/>
    </xf>
    <xf numFmtId="168" fontId="2" fillId="0" borderId="2" xfId="0" applyNumberFormat="1" applyFont="1" applyFill="1" applyBorder="1" applyAlignment="1">
      <alignment horizontal="center" vertical="top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mruColors>
      <color rgb="FFFF66FF"/>
      <color rgb="FFCC00FF"/>
      <color rgb="FF00FF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1246187</xdr:colOff>
      <xdr:row>22</xdr:row>
      <xdr:rowOff>162719</xdr:rowOff>
    </xdr:from>
    <xdr:to>
      <xdr:col>7</xdr:col>
      <xdr:colOff>146844</xdr:colOff>
      <xdr:row>22</xdr:row>
      <xdr:rowOff>679450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3625" y="13656469"/>
          <a:ext cx="1972469" cy="516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  <pageSetUpPr fitToPage="1"/>
  </sheetPr>
  <dimension ref="A2:X30"/>
  <sheetViews>
    <sheetView tabSelected="1" zoomScale="85" zoomScaleNormal="85" workbookViewId="0">
      <selection activeCell="I4" sqref="I4"/>
    </sheetView>
  </sheetViews>
  <sheetFormatPr defaultRowHeight="15.75" x14ac:dyDescent="0.25"/>
  <cols>
    <col min="1" max="1" width="9.140625" style="1"/>
    <col min="2" max="2" width="16.5703125" style="1" customWidth="1"/>
    <col min="3" max="6" width="22.28515625" style="1" customWidth="1"/>
    <col min="7" max="7" width="23.85546875" style="1" customWidth="1"/>
    <col min="8" max="8" width="9.140625" style="1"/>
    <col min="9" max="9" width="31.7109375" style="1" customWidth="1"/>
    <col min="10" max="10" width="8.28515625" style="1" customWidth="1"/>
    <col min="11" max="12" width="9.140625" style="1"/>
    <col min="13" max="13" width="24.85546875" style="1" bestFit="1" customWidth="1"/>
    <col min="14" max="16384" width="9.140625" style="1"/>
  </cols>
  <sheetData>
    <row r="2" spans="1:19" ht="88.5" customHeight="1" x14ac:dyDescent="0.25">
      <c r="A2" s="39" t="s">
        <v>4</v>
      </c>
      <c r="B2" s="39"/>
      <c r="C2" s="39"/>
      <c r="D2" s="39"/>
      <c r="E2" s="39"/>
      <c r="F2" s="39"/>
      <c r="G2" s="39"/>
      <c r="H2" s="31"/>
      <c r="I2" s="31"/>
    </row>
    <row r="3" spans="1:19" s="2" customFormat="1" ht="51" customHeight="1" x14ac:dyDescent="0.25">
      <c r="A3" s="40" t="s">
        <v>13</v>
      </c>
      <c r="B3" s="40"/>
      <c r="C3" s="40"/>
      <c r="D3" s="40"/>
      <c r="E3" s="40"/>
      <c r="F3" s="40"/>
      <c r="G3" s="40"/>
      <c r="H3" s="30"/>
      <c r="I3" s="30"/>
    </row>
    <row r="4" spans="1:19" ht="123" customHeight="1" x14ac:dyDescent="0.25">
      <c r="A4" s="36" t="s">
        <v>14</v>
      </c>
      <c r="B4" s="36"/>
      <c r="C4" s="36"/>
      <c r="D4" s="36"/>
      <c r="E4" s="36"/>
      <c r="F4" s="36"/>
      <c r="G4" s="36"/>
      <c r="H4" s="3"/>
      <c r="I4" s="3"/>
    </row>
    <row r="6" spans="1:19" ht="110.25" customHeight="1" x14ac:dyDescent="0.25">
      <c r="A6" s="36" t="s">
        <v>15</v>
      </c>
      <c r="B6" s="36"/>
      <c r="C6" s="36"/>
      <c r="D6" s="36"/>
      <c r="E6" s="36"/>
      <c r="F6" s="36"/>
      <c r="G6" s="36"/>
      <c r="H6" s="3"/>
      <c r="I6" s="3"/>
    </row>
    <row r="8" spans="1:19" s="3" customFormat="1" ht="191.25" customHeight="1" x14ac:dyDescent="0.25">
      <c r="A8" s="4" t="s">
        <v>6</v>
      </c>
      <c r="B8" s="4" t="s">
        <v>0</v>
      </c>
      <c r="C8" s="4" t="s">
        <v>18</v>
      </c>
      <c r="D8" s="4" t="s">
        <v>22</v>
      </c>
      <c r="E8" s="4" t="s">
        <v>12</v>
      </c>
      <c r="F8" s="4" t="s">
        <v>11</v>
      </c>
      <c r="G8" s="4" t="s">
        <v>7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x14ac:dyDescent="0.25">
      <c r="A9" s="11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ht="129" customHeight="1" x14ac:dyDescent="0.25">
      <c r="A10" s="14">
        <v>1</v>
      </c>
      <c r="B10" s="13" t="s">
        <v>16</v>
      </c>
      <c r="C10" s="5">
        <v>1005.17</v>
      </c>
      <c r="D10" s="26">
        <f>K26</f>
        <v>1.0022</v>
      </c>
      <c r="E10" s="5">
        <f>C10*D10</f>
        <v>1007.3813739999999</v>
      </c>
      <c r="F10" s="41">
        <v>0.75405495899999997</v>
      </c>
      <c r="G10" s="5">
        <f>E10*F10</f>
        <v>759.62092066893354</v>
      </c>
      <c r="I10" s="9"/>
      <c r="J10" s="9"/>
      <c r="K10" s="9"/>
      <c r="L10" s="9"/>
      <c r="M10" s="32"/>
      <c r="N10" s="9"/>
      <c r="O10" s="9"/>
      <c r="P10" s="9"/>
      <c r="Q10" s="9"/>
      <c r="R10" s="9"/>
      <c r="S10" s="9"/>
    </row>
    <row r="11" spans="1:19" ht="128.25" customHeight="1" x14ac:dyDescent="0.25">
      <c r="A11" s="14">
        <v>2</v>
      </c>
      <c r="B11" s="13" t="s">
        <v>17</v>
      </c>
      <c r="C11" s="5">
        <v>300498.14</v>
      </c>
      <c r="D11" s="26">
        <f>K26</f>
        <v>1.0022</v>
      </c>
      <c r="E11" s="5">
        <f>C11*D11</f>
        <v>301159.23590800003</v>
      </c>
      <c r="F11" s="42"/>
      <c r="G11" s="5">
        <f>E11*F10</f>
        <v>227090.6152850783</v>
      </c>
      <c r="I11" s="9"/>
      <c r="J11" s="9"/>
      <c r="K11" s="9"/>
      <c r="L11" s="9"/>
      <c r="M11" s="32"/>
      <c r="N11" s="9"/>
      <c r="O11" s="9"/>
      <c r="P11" s="9"/>
      <c r="Q11" s="9"/>
      <c r="R11" s="9"/>
      <c r="S11" s="9"/>
    </row>
    <row r="12" spans="1:19" ht="28.5" hidden="1" customHeight="1" x14ac:dyDescent="0.25">
      <c r="A12" s="14"/>
      <c r="B12" s="13"/>
      <c r="C12" s="5"/>
      <c r="D12" s="26"/>
      <c r="E12" s="5"/>
      <c r="F12" s="34"/>
      <c r="G12" s="5"/>
      <c r="I12" s="9"/>
      <c r="J12" s="9"/>
      <c r="K12" s="9"/>
      <c r="L12" s="9"/>
      <c r="M12" s="32"/>
      <c r="N12" s="9"/>
      <c r="O12" s="9"/>
      <c r="P12" s="9"/>
      <c r="Q12" s="9"/>
      <c r="R12" s="9"/>
      <c r="S12" s="9"/>
    </row>
    <row r="13" spans="1:19" ht="21.75" hidden="1" customHeight="1" x14ac:dyDescent="0.25">
      <c r="A13" s="14"/>
      <c r="B13" s="13"/>
      <c r="C13" s="5"/>
      <c r="D13" s="26"/>
      <c r="E13" s="5"/>
      <c r="F13" s="34"/>
      <c r="G13" s="5"/>
      <c r="I13" s="33"/>
      <c r="J13" s="9"/>
      <c r="K13" s="9"/>
      <c r="L13" s="9"/>
      <c r="M13" s="32"/>
      <c r="N13" s="9"/>
      <c r="O13" s="9"/>
      <c r="P13" s="9"/>
      <c r="Q13" s="9"/>
      <c r="R13" s="9"/>
      <c r="S13" s="9"/>
    </row>
    <row r="14" spans="1:19" ht="31.5" x14ac:dyDescent="0.25">
      <c r="A14" s="15"/>
      <c r="B14" s="13" t="s">
        <v>1</v>
      </c>
      <c r="C14" s="5">
        <f>ROUND(C10+C11+C12+C13,2)</f>
        <v>301503.31</v>
      </c>
      <c r="D14" s="5"/>
      <c r="E14" s="5">
        <f>ROUND(E10+E11+E12+E13,2)</f>
        <v>302166.62</v>
      </c>
      <c r="F14" s="5"/>
      <c r="G14" s="5">
        <f>G11+G10</f>
        <v>227850.23620574723</v>
      </c>
      <c r="I14" s="5"/>
      <c r="J14" s="9"/>
      <c r="K14" s="10"/>
      <c r="L14" s="9"/>
      <c r="M14" s="9"/>
      <c r="N14" s="9"/>
      <c r="O14" s="9"/>
      <c r="P14" s="9"/>
      <c r="Q14" s="9"/>
      <c r="R14" s="9"/>
      <c r="S14" s="9"/>
    </row>
    <row r="15" spans="1:19" x14ac:dyDescent="0.25">
      <c r="A15" s="15"/>
      <c r="B15" s="13" t="s">
        <v>2</v>
      </c>
      <c r="C15" s="5">
        <f>ROUND(C14*0.22,2)</f>
        <v>66330.73</v>
      </c>
      <c r="D15" s="5"/>
      <c r="E15" s="5">
        <f>ROUND(E14*0.22,2)</f>
        <v>66476.66</v>
      </c>
      <c r="F15" s="5"/>
      <c r="G15" s="5">
        <f>ROUND(G14*0.22,2)</f>
        <v>50127.05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1:19" ht="31.5" x14ac:dyDescent="0.25">
      <c r="A16" s="16"/>
      <c r="B16" s="13" t="s">
        <v>3</v>
      </c>
      <c r="C16" s="5">
        <f>C14+C15</f>
        <v>367834.04</v>
      </c>
      <c r="D16" s="5"/>
      <c r="E16" s="5">
        <f>ROUND(E14*1.22,2)</f>
        <v>368643.28</v>
      </c>
      <c r="F16" s="5"/>
      <c r="G16" s="6">
        <f>ROUND(G14*1.22,2)</f>
        <v>277977.28999999998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1:24" x14ac:dyDescent="0.25">
      <c r="B17" s="2"/>
      <c r="C17" s="7"/>
      <c r="D17" s="7"/>
      <c r="E17" s="7"/>
      <c r="F17" s="7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</row>
    <row r="18" spans="1:24" x14ac:dyDescent="0.25">
      <c r="B18" s="37"/>
      <c r="C18" s="37"/>
      <c r="D18" s="18"/>
      <c r="E18" s="28"/>
      <c r="F18" s="28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</row>
    <row r="19" spans="1:24" ht="144.75" customHeight="1" x14ac:dyDescent="0.25">
      <c r="A19" s="36" t="s">
        <v>19</v>
      </c>
      <c r="B19" s="36"/>
      <c r="C19" s="36"/>
      <c r="D19" s="36"/>
      <c r="E19" s="36"/>
      <c r="F19" s="36"/>
      <c r="G19" s="36"/>
      <c r="H19" s="3"/>
      <c r="I19" s="3"/>
      <c r="J19" s="9"/>
      <c r="K19" s="9"/>
      <c r="L19" s="9"/>
      <c r="M19" s="9"/>
      <c r="N19" s="9"/>
      <c r="O19" s="9"/>
      <c r="P19" s="9"/>
      <c r="Q19" s="9"/>
      <c r="R19" s="9"/>
      <c r="S19" s="9"/>
    </row>
    <row r="20" spans="1:24" ht="30.75" customHeight="1" x14ac:dyDescent="0.25">
      <c r="A20" s="20"/>
      <c r="B20" s="20"/>
      <c r="C20" s="20"/>
      <c r="D20" s="20"/>
      <c r="E20" s="29"/>
      <c r="F20" s="29"/>
      <c r="G20" s="20"/>
      <c r="H20" s="20"/>
      <c r="I20" s="20"/>
      <c r="J20" s="21"/>
      <c r="K20" s="20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60" customHeight="1" x14ac:dyDescent="0.25">
      <c r="A21" s="36" t="s">
        <v>8</v>
      </c>
      <c r="B21" s="36"/>
      <c r="C21" s="36"/>
      <c r="D21" s="36"/>
      <c r="E21" s="36"/>
      <c r="F21" s="36"/>
      <c r="G21" s="36"/>
      <c r="H21" s="3"/>
      <c r="I21" s="3"/>
      <c r="J21" s="3"/>
      <c r="K21" s="3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60" customHeight="1" x14ac:dyDescent="0.25">
      <c r="A22" s="38" t="s">
        <v>9</v>
      </c>
      <c r="B22" s="38"/>
      <c r="C22" s="38"/>
      <c r="D22" s="38"/>
      <c r="E22" s="38"/>
      <c r="F22" s="38"/>
      <c r="G22" s="38"/>
      <c r="H22" s="38"/>
      <c r="I22" s="38"/>
      <c r="J22" s="19">
        <v>105.3</v>
      </c>
      <c r="K22" s="22">
        <f>ROUND((J22/100)^(1/12),5)</f>
        <v>1.00431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69.75" customHeight="1" x14ac:dyDescent="0.25">
      <c r="A23" s="17"/>
      <c r="B23" s="23"/>
      <c r="C23" s="17"/>
      <c r="D23" s="17"/>
      <c r="E23" s="27"/>
      <c r="F23" s="27"/>
      <c r="G23" s="17"/>
      <c r="H23" s="24"/>
      <c r="I23" s="17"/>
      <c r="J23" s="17"/>
      <c r="K23" s="17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38.25" customHeight="1" x14ac:dyDescent="0.25">
      <c r="A24" s="35" t="s">
        <v>20</v>
      </c>
      <c r="B24" s="35"/>
      <c r="C24" s="35"/>
      <c r="D24" s="35"/>
      <c r="E24" s="35"/>
      <c r="F24" s="35"/>
      <c r="G24" s="35"/>
      <c r="H24" s="35"/>
      <c r="I24" s="35"/>
      <c r="J24" s="17" t="s">
        <v>10</v>
      </c>
      <c r="K24" s="25">
        <f>1.0043^0</f>
        <v>1</v>
      </c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9.5" customHeight="1" x14ac:dyDescent="0.25">
      <c r="A25" s="35" t="s">
        <v>21</v>
      </c>
      <c r="B25" s="35"/>
      <c r="C25" s="35"/>
      <c r="D25" s="35"/>
      <c r="E25" s="35"/>
      <c r="F25" s="35"/>
      <c r="G25" s="35"/>
      <c r="H25" s="35"/>
      <c r="I25" s="35"/>
      <c r="J25" s="17" t="s">
        <v>10</v>
      </c>
      <c r="K25" s="25">
        <f>1.0043^1</f>
        <v>1.0043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4.25" customHeight="1" x14ac:dyDescent="0.25">
      <c r="A26" s="35" t="s">
        <v>23</v>
      </c>
      <c r="B26" s="35"/>
      <c r="C26" s="35"/>
      <c r="D26" s="35"/>
      <c r="E26" s="35"/>
      <c r="F26" s="35"/>
      <c r="G26" s="35"/>
      <c r="H26" s="35"/>
      <c r="I26" s="35"/>
      <c r="J26" s="17" t="s">
        <v>10</v>
      </c>
      <c r="K26" s="25">
        <f>ROUND((K24^1+K25^1)/2,4)</f>
        <v>1.0022</v>
      </c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77.25" customHeight="1" x14ac:dyDescent="0.25">
      <c r="A27" s="36" t="s">
        <v>24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12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30" spans="1:24" ht="75.75" customHeight="1" x14ac:dyDescent="0.25">
      <c r="A30" s="36" t="s">
        <v>5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</sheetData>
  <mergeCells count="14">
    <mergeCell ref="A2:G2"/>
    <mergeCell ref="A3:G3"/>
    <mergeCell ref="A4:G4"/>
    <mergeCell ref="A6:G6"/>
    <mergeCell ref="A21:G21"/>
    <mergeCell ref="F10:F11"/>
    <mergeCell ref="A26:I26"/>
    <mergeCell ref="A30:K30"/>
    <mergeCell ref="B18:C18"/>
    <mergeCell ref="A19:G19"/>
    <mergeCell ref="A22:I22"/>
    <mergeCell ref="A24:I24"/>
    <mergeCell ref="A25:I25"/>
    <mergeCell ref="A27:K27"/>
  </mergeCells>
  <pageMargins left="0.39370078740157483" right="0.39370078740157483" top="0.39370078740157483" bottom="0.39370078740157483" header="0.31496062992125984" footer="0.31496062992125984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zakupki</dc:creator>
  <cp:lastModifiedBy>Пользователь</cp:lastModifiedBy>
  <cp:lastPrinted>2026-07-30T04:50:20Z</cp:lastPrinted>
  <dcterms:created xsi:type="dcterms:W3CDTF">2021-03-01T08:11:03Z</dcterms:created>
  <dcterms:modified xsi:type="dcterms:W3CDTF">2026-08-12T10:27:00Z</dcterms:modified>
</cp:coreProperties>
</file>